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2" windowWidth="6140" windowHeight="9753"/>
  </bookViews>
  <sheets>
    <sheet name="sol.piano" sheetId="4" r:id="rId1"/>
    <sheet name="sol.vuoto" sheetId="8" r:id="rId2"/>
    <sheet name="Foglio2" sheetId="2" r:id="rId3"/>
  </sheets>
  <calcPr calcId="125725"/>
</workbook>
</file>

<file path=xl/calcChain.xml><?xml version="1.0" encoding="utf-8"?>
<calcChain xmlns="http://schemas.openxmlformats.org/spreadsheetml/2006/main">
  <c r="N36" i="4"/>
  <c r="N35"/>
  <c r="N33"/>
  <c r="N86"/>
  <c r="N85"/>
  <c r="N84"/>
  <c r="N83"/>
  <c r="N82"/>
  <c r="N78"/>
  <c r="N77"/>
  <c r="N74"/>
  <c r="N70"/>
  <c r="N60"/>
  <c r="N62" s="1"/>
  <c r="N64" s="1"/>
  <c r="N71" s="1"/>
  <c r="N72" s="1"/>
  <c r="N57"/>
  <c r="N54"/>
  <c r="N20" i="8"/>
  <c r="N32"/>
  <c r="N28"/>
  <c r="N27"/>
  <c r="N24"/>
  <c r="N10"/>
  <c r="N12" s="1"/>
  <c r="N14" s="1"/>
  <c r="N7"/>
  <c r="N4"/>
  <c r="N32" i="4"/>
  <c r="N27"/>
  <c r="N24"/>
  <c r="N20"/>
  <c r="N4"/>
  <c r="N7" s="1"/>
  <c r="N10" s="1"/>
  <c r="N12" s="1"/>
  <c r="N21" i="8" l="1"/>
  <c r="N22" s="1"/>
  <c r="N33"/>
  <c r="N34" s="1"/>
  <c r="N35" s="1"/>
  <c r="N36" s="1"/>
  <c r="N34" i="4"/>
  <c r="N14"/>
  <c r="N28"/>
  <c r="N21" l="1"/>
  <c r="N22" s="1"/>
</calcChain>
</file>

<file path=xl/sharedStrings.xml><?xml version="1.0" encoding="utf-8"?>
<sst xmlns="http://schemas.openxmlformats.org/spreadsheetml/2006/main" count="186" uniqueCount="50">
  <si>
    <t>m2</t>
  </si>
  <si>
    <t>°C</t>
  </si>
  <si>
    <t>litri/g</t>
  </si>
  <si>
    <t>kWh/anno</t>
  </si>
  <si>
    <t>Giorni di utilizzo ACS</t>
  </si>
  <si>
    <t>kWh/m2</t>
  </si>
  <si>
    <t>DIMENSIONAMENTO SOLARE TERMICO PER ACS RESIDENZIALE</t>
  </si>
  <si>
    <t>T acquedotto</t>
  </si>
  <si>
    <t>Rendimento impianto (tubi + accumulo)</t>
  </si>
  <si>
    <t>litri</t>
  </si>
  <si>
    <t>€</t>
  </si>
  <si>
    <t>€/anno</t>
  </si>
  <si>
    <t>Costo 10 anni</t>
  </si>
  <si>
    <t>anni</t>
  </si>
  <si>
    <t>DIMENSIONAMENTO DI MASSIMA</t>
  </si>
  <si>
    <t>COLLETTORE PIANO</t>
  </si>
  <si>
    <t>SOLARE TERMICO</t>
  </si>
  <si>
    <t>Nu=Su</t>
  </si>
  <si>
    <t>Su = superficie appartamento</t>
  </si>
  <si>
    <t>a = fabbis. giornal. specifico  litri/G</t>
  </si>
  <si>
    <t>T erogazione ACS</t>
  </si>
  <si>
    <t>Costo medio energia elettrica kWh</t>
  </si>
  <si>
    <t>Fabbisogno energia annuale per ACS ideale</t>
  </si>
  <si>
    <t>Fabbisogno energia annuale per ACS reale</t>
  </si>
  <si>
    <t>Vw= volume ACS giornaliero da norma = a*Nu</t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</si>
  <si>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>p = Rendim. medio annuo panello piano</t>
    </r>
  </si>
  <si>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>p =Rendim. medio annuo panello sotto vuoto</t>
    </r>
  </si>
  <si>
    <t>Iw = Irraggiamento medio annuale BS</t>
  </si>
  <si>
    <t>Fabbisogno con copertura ACS 50% da legge</t>
  </si>
  <si>
    <t>Ac= Area collettore piano</t>
  </si>
  <si>
    <t>Località  BRESCIA</t>
  </si>
  <si>
    <t>Va= Volume serbatoio accumulo = 60 * Ac</t>
  </si>
  <si>
    <r>
      <t xml:space="preserve">Iwu= insolazione utile al colletto piano = Iw* </t>
    </r>
    <r>
      <rPr>
        <sz val="11"/>
        <color theme="1"/>
        <rFont val="Symbol"/>
        <family val="1"/>
        <charset val="2"/>
      </rPr>
      <t>h</t>
    </r>
    <r>
      <rPr>
        <sz val="11"/>
        <color theme="1"/>
        <rFont val="Calibri"/>
        <family val="2"/>
        <scheme val="minor"/>
      </rPr>
      <t>p</t>
    </r>
  </si>
  <si>
    <t>Cm= Manutenzione annuale</t>
  </si>
  <si>
    <t>nu= anni vita utile impianto</t>
  </si>
  <si>
    <t>Ci= Costo impianto solare chiavi in mano</t>
  </si>
  <si>
    <t>Risparmio annuo con solare termico</t>
  </si>
  <si>
    <t>CONFRONTO CON BOILER PDC</t>
  </si>
  <si>
    <t>COLLETTORE SOTTO VUOTO</t>
  </si>
  <si>
    <t>Ci 65% (con bonus statale)</t>
  </si>
  <si>
    <t>Ci 50% (con bonus statale)</t>
  </si>
  <si>
    <t>Ci/anno= costo annuo con PDC COP =2,5</t>
  </si>
  <si>
    <t>Ctot/anno</t>
  </si>
  <si>
    <t>Ctot= costo totale impianto (vita utile 10 anni)</t>
  </si>
  <si>
    <t>ok conviene solare</t>
  </si>
  <si>
    <t>ok conviene solare rispetto PDC</t>
  </si>
  <si>
    <t>non conviene rispetto solare piano</t>
  </si>
  <si>
    <t>Ci= Costo boiler 100litri PDC chiavi in mano</t>
  </si>
  <si>
    <t>CONFRONTO CON BOILER PDC 100 L</t>
  </si>
  <si>
    <t>COME PRODUCO IL RIMANENTE 50% DI ACS RICHIESTO?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</si>
</sst>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</xdr:colOff>
      <xdr:row>1</xdr:row>
      <xdr:rowOff>24939</xdr:rowOff>
    </xdr:from>
    <xdr:to>
      <xdr:col>11</xdr:col>
      <xdr:colOff>407324</xdr:colOff>
      <xdr:row>24</xdr:row>
      <xdr:rowOff>134796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563" y="216132"/>
          <a:ext cx="7680961" cy="4507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182879</xdr:rowOff>
    </xdr:from>
    <xdr:to>
      <xdr:col>11</xdr:col>
      <xdr:colOff>448887</xdr:colOff>
      <xdr:row>48</xdr:row>
      <xdr:rowOff>156825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813068"/>
          <a:ext cx="7764087" cy="45625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41563</xdr:colOff>
      <xdr:row>51</xdr:row>
      <xdr:rowOff>24939</xdr:rowOff>
    </xdr:from>
    <xdr:to>
      <xdr:col>11</xdr:col>
      <xdr:colOff>407324</xdr:colOff>
      <xdr:row>74</xdr:row>
      <xdr:rowOff>134795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563" y="257695"/>
          <a:ext cx="7680961" cy="4507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182878</xdr:rowOff>
    </xdr:from>
    <xdr:to>
      <xdr:col>11</xdr:col>
      <xdr:colOff>199505</xdr:colOff>
      <xdr:row>98</xdr:row>
      <xdr:rowOff>10275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813067"/>
          <a:ext cx="7514705" cy="44160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41563</xdr:colOff>
      <xdr:row>1</xdr:row>
      <xdr:rowOff>24939</xdr:rowOff>
    </xdr:from>
    <xdr:to>
      <xdr:col>11</xdr:col>
      <xdr:colOff>407324</xdr:colOff>
      <xdr:row>24</xdr:row>
      <xdr:rowOff>134796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563" y="216132"/>
          <a:ext cx="7680961" cy="4507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182878</xdr:rowOff>
    </xdr:from>
    <xdr:to>
      <xdr:col>11</xdr:col>
      <xdr:colOff>199505</xdr:colOff>
      <xdr:row>48</xdr:row>
      <xdr:rowOff>10275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813067"/>
          <a:ext cx="7514705" cy="44160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482137</xdr:colOff>
      <xdr:row>26</xdr:row>
      <xdr:rowOff>26410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32319" cy="49974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8"/>
  <sheetViews>
    <sheetView tabSelected="1" topLeftCell="A19" workbookViewId="0">
      <selection activeCell="O38" sqref="O38"/>
    </sheetView>
  </sheetViews>
  <sheetFormatPr defaultRowHeight="15.05"/>
  <cols>
    <col min="1" max="11" width="8.88671875" style="2"/>
    <col min="12" max="12" width="10.77734375" style="2" customWidth="1"/>
    <col min="13" max="13" width="39.77734375" style="2" customWidth="1"/>
    <col min="14" max="14" width="7.44140625" style="2" customWidth="1"/>
    <col min="15" max="15" width="8.109375" style="2" customWidth="1"/>
    <col min="16" max="16384" width="8.88671875" style="2"/>
  </cols>
  <sheetData>
    <row r="1" spans="1:16" ht="18.350000000000001">
      <c r="A1" s="6" t="s">
        <v>16</v>
      </c>
      <c r="M1" s="1" t="s">
        <v>14</v>
      </c>
    </row>
    <row r="2" spans="1:16">
      <c r="D2" s="1" t="s">
        <v>6</v>
      </c>
      <c r="M2" s="2" t="s">
        <v>30</v>
      </c>
    </row>
    <row r="3" spans="1:16">
      <c r="M3" s="2" t="s">
        <v>18</v>
      </c>
      <c r="N3" s="2">
        <v>120</v>
      </c>
      <c r="O3" s="2" t="s">
        <v>0</v>
      </c>
    </row>
    <row r="4" spans="1:16">
      <c r="M4" s="2" t="s">
        <v>19</v>
      </c>
      <c r="N4" s="3">
        <f>4.514*N3^-0.2356</f>
        <v>1.4611891986404304</v>
      </c>
      <c r="O4" s="2" t="s">
        <v>2</v>
      </c>
    </row>
    <row r="5" spans="1:16">
      <c r="M5" s="2" t="s">
        <v>7</v>
      </c>
      <c r="N5" s="2">
        <v>15</v>
      </c>
      <c r="O5" s="2" t="s">
        <v>1</v>
      </c>
    </row>
    <row r="6" spans="1:16">
      <c r="M6" s="2" t="s">
        <v>20</v>
      </c>
      <c r="N6" s="2">
        <v>40</v>
      </c>
      <c r="O6" s="2" t="s">
        <v>1</v>
      </c>
    </row>
    <row r="7" spans="1:16">
      <c r="M7" s="2" t="s">
        <v>24</v>
      </c>
      <c r="N7" s="4">
        <f>N4*N3</f>
        <v>175.34270383685165</v>
      </c>
      <c r="O7" s="2" t="s">
        <v>2</v>
      </c>
      <c r="P7" s="2" t="s">
        <v>17</v>
      </c>
    </row>
    <row r="8" spans="1:16">
      <c r="M8" s="2" t="s">
        <v>4</v>
      </c>
      <c r="N8" s="2">
        <v>365</v>
      </c>
    </row>
    <row r="9" spans="1:16">
      <c r="M9" s="2" t="s">
        <v>21</v>
      </c>
      <c r="N9" s="2">
        <v>0.35</v>
      </c>
    </row>
    <row r="10" spans="1:16">
      <c r="M10" s="2" t="s">
        <v>22</v>
      </c>
      <c r="N10" s="5">
        <f>1000*4186*N7*(N6-N5)*N8/3600000/1000</f>
        <v>1860.4469705922729</v>
      </c>
      <c r="O10" s="2" t="s">
        <v>3</v>
      </c>
    </row>
    <row r="11" spans="1:16">
      <c r="M11" s="2" t="s">
        <v>8</v>
      </c>
      <c r="N11" s="2">
        <v>0.7</v>
      </c>
    </row>
    <row r="12" spans="1:16">
      <c r="M12" s="2" t="s">
        <v>23</v>
      </c>
      <c r="N12" s="5">
        <f>N10/N11</f>
        <v>2657.7813865603903</v>
      </c>
      <c r="O12" s="2" t="s">
        <v>3</v>
      </c>
    </row>
    <row r="14" spans="1:16">
      <c r="M14" s="2" t="s">
        <v>28</v>
      </c>
      <c r="N14" s="5">
        <f>N12*0.5</f>
        <v>1328.8906932801951</v>
      </c>
      <c r="O14" s="2" t="s">
        <v>3</v>
      </c>
    </row>
    <row r="15" spans="1:16">
      <c r="M15" s="2" t="s">
        <v>25</v>
      </c>
      <c r="N15" s="2">
        <v>0.38</v>
      </c>
    </row>
    <row r="16" spans="1:16">
      <c r="M16" s="2" t="s">
        <v>26</v>
      </c>
      <c r="N16" s="2">
        <v>0.55000000000000004</v>
      </c>
    </row>
    <row r="17" spans="13:15">
      <c r="M17" s="2" t="s">
        <v>27</v>
      </c>
      <c r="N17" s="5">
        <v>1553.5</v>
      </c>
      <c r="O17" s="2" t="s">
        <v>5</v>
      </c>
    </row>
    <row r="19" spans="13:15">
      <c r="M19" s="1" t="s">
        <v>15</v>
      </c>
    </row>
    <row r="20" spans="13:15">
      <c r="M20" s="2" t="s">
        <v>32</v>
      </c>
      <c r="N20" s="5">
        <f>N17*N15</f>
        <v>590.33000000000004</v>
      </c>
      <c r="O20" s="2" t="s">
        <v>5</v>
      </c>
    </row>
    <row r="21" spans="13:15">
      <c r="M21" s="2" t="s">
        <v>29</v>
      </c>
      <c r="N21" s="3">
        <f>N14/N20</f>
        <v>2.2510980185323377</v>
      </c>
      <c r="O21" s="2" t="s">
        <v>0</v>
      </c>
    </row>
    <row r="22" spans="13:15">
      <c r="M22" s="2" t="s">
        <v>31</v>
      </c>
      <c r="N22" s="5">
        <f>60*N21</f>
        <v>135.06588111194026</v>
      </c>
      <c r="O22" s="2" t="s">
        <v>9</v>
      </c>
    </row>
    <row r="23" spans="13:15">
      <c r="M23" s="2" t="s">
        <v>35</v>
      </c>
      <c r="N23" s="2">
        <v>2000</v>
      </c>
      <c r="O23" s="2" t="s">
        <v>10</v>
      </c>
    </row>
    <row r="24" spans="13:15">
      <c r="M24" s="2" t="s">
        <v>39</v>
      </c>
      <c r="N24" s="2">
        <f>N23*0.35</f>
        <v>700</v>
      </c>
      <c r="O24" s="2" t="s">
        <v>10</v>
      </c>
    </row>
    <row r="25" spans="13:15">
      <c r="M25" s="2" t="s">
        <v>33</v>
      </c>
      <c r="N25" s="2">
        <v>100</v>
      </c>
      <c r="O25" s="2" t="s">
        <v>11</v>
      </c>
    </row>
    <row r="26" spans="13:15">
      <c r="M26" s="2" t="s">
        <v>34</v>
      </c>
      <c r="N26" s="2">
        <v>10</v>
      </c>
      <c r="O26" s="2" t="s">
        <v>13</v>
      </c>
    </row>
    <row r="27" spans="13:15">
      <c r="M27" s="2" t="s">
        <v>43</v>
      </c>
      <c r="N27" s="2">
        <f>(N24+10*N25)</f>
        <v>1700</v>
      </c>
      <c r="O27" s="2" t="s">
        <v>10</v>
      </c>
    </row>
    <row r="28" spans="13:15">
      <c r="M28" s="2" t="s">
        <v>42</v>
      </c>
      <c r="N28" s="2">
        <f>N27/N26</f>
        <v>170</v>
      </c>
      <c r="O28" s="2" t="s">
        <v>10</v>
      </c>
    </row>
    <row r="30" spans="13:15">
      <c r="M30" s="1" t="s">
        <v>48</v>
      </c>
    </row>
    <row r="31" spans="13:15">
      <c r="M31" s="2" t="s">
        <v>47</v>
      </c>
      <c r="N31" s="2">
        <v>1000</v>
      </c>
      <c r="O31" s="2" t="s">
        <v>10</v>
      </c>
    </row>
    <row r="32" spans="13:15">
      <c r="M32" s="2" t="s">
        <v>40</v>
      </c>
      <c r="N32" s="2">
        <f>N31*0.5</f>
        <v>500</v>
      </c>
      <c r="O32" s="2" t="s">
        <v>10</v>
      </c>
    </row>
    <row r="33" spans="13:16">
      <c r="M33" s="2" t="s">
        <v>41</v>
      </c>
      <c r="N33" s="2">
        <f>$N$14*$N$9/2.5</f>
        <v>186.0446970592273</v>
      </c>
      <c r="O33" s="2" t="s">
        <v>10</v>
      </c>
    </row>
    <row r="34" spans="13:16">
      <c r="M34" s="2" t="s">
        <v>12</v>
      </c>
      <c r="N34" s="2">
        <f>N33*10+N32</f>
        <v>2360.4469705922729</v>
      </c>
      <c r="O34" s="2" t="s">
        <v>10</v>
      </c>
    </row>
    <row r="35" spans="13:16">
      <c r="M35" s="2" t="s">
        <v>42</v>
      </c>
      <c r="N35" s="2">
        <f>N34/$N$26</f>
        <v>236.0446970592273</v>
      </c>
      <c r="O35" s="2" t="s">
        <v>10</v>
      </c>
    </row>
    <row r="36" spans="13:16">
      <c r="M36" s="2" t="s">
        <v>36</v>
      </c>
      <c r="N36" s="2">
        <f>N35-$N$28</f>
        <v>66.044697059227303</v>
      </c>
      <c r="O36" s="2" t="s">
        <v>10</v>
      </c>
      <c r="P36" s="2" t="s">
        <v>44</v>
      </c>
    </row>
    <row r="38" spans="13:16">
      <c r="M38" s="7" t="s">
        <v>49</v>
      </c>
    </row>
    <row r="41" spans="13:16">
      <c r="M41" s="1"/>
    </row>
    <row r="50" spans="1:16">
      <c r="N50" s="4"/>
    </row>
    <row r="51" spans="1:16" ht="18.350000000000001">
      <c r="A51" s="6" t="s">
        <v>16</v>
      </c>
      <c r="M51" s="1" t="s">
        <v>14</v>
      </c>
    </row>
    <row r="52" spans="1:16">
      <c r="D52" s="1" t="s">
        <v>6</v>
      </c>
      <c r="M52" s="2" t="s">
        <v>30</v>
      </c>
    </row>
    <row r="53" spans="1:16">
      <c r="M53" s="2" t="s">
        <v>18</v>
      </c>
      <c r="N53" s="2">
        <v>120</v>
      </c>
      <c r="O53" s="2" t="s">
        <v>0</v>
      </c>
    </row>
    <row r="54" spans="1:16">
      <c r="M54" s="2" t="s">
        <v>19</v>
      </c>
      <c r="N54" s="3">
        <f>4.514*N53^-0.2356</f>
        <v>1.4611891986404304</v>
      </c>
      <c r="O54" s="2" t="s">
        <v>2</v>
      </c>
    </row>
    <row r="55" spans="1:16">
      <c r="M55" s="2" t="s">
        <v>7</v>
      </c>
      <c r="N55" s="2">
        <v>15</v>
      </c>
      <c r="O55" s="2" t="s">
        <v>1</v>
      </c>
    </row>
    <row r="56" spans="1:16">
      <c r="M56" s="2" t="s">
        <v>20</v>
      </c>
      <c r="N56" s="2">
        <v>40</v>
      </c>
      <c r="O56" s="2" t="s">
        <v>1</v>
      </c>
    </row>
    <row r="57" spans="1:16">
      <c r="M57" s="2" t="s">
        <v>24</v>
      </c>
      <c r="N57" s="4">
        <f>N54*N53</f>
        <v>175.34270383685165</v>
      </c>
      <c r="O57" s="2" t="s">
        <v>2</v>
      </c>
      <c r="P57" s="2" t="s">
        <v>17</v>
      </c>
    </row>
    <row r="58" spans="1:16">
      <c r="M58" s="2" t="s">
        <v>4</v>
      </c>
      <c r="N58" s="2">
        <v>365</v>
      </c>
    </row>
    <row r="59" spans="1:16">
      <c r="M59" s="2" t="s">
        <v>21</v>
      </c>
      <c r="N59" s="2">
        <v>0.35</v>
      </c>
    </row>
    <row r="60" spans="1:16">
      <c r="M60" s="2" t="s">
        <v>22</v>
      </c>
      <c r="N60" s="5">
        <f>1000*4186*N57*(N56-N55)*N58/3600000/1000</f>
        <v>1860.4469705922729</v>
      </c>
      <c r="O60" s="2" t="s">
        <v>3</v>
      </c>
    </row>
    <row r="61" spans="1:16">
      <c r="M61" s="2" t="s">
        <v>8</v>
      </c>
      <c r="N61" s="2">
        <v>0.7</v>
      </c>
    </row>
    <row r="62" spans="1:16">
      <c r="M62" s="2" t="s">
        <v>23</v>
      </c>
      <c r="N62" s="5">
        <f>N60/N61</f>
        <v>2657.7813865603903</v>
      </c>
      <c r="O62" s="2" t="s">
        <v>3</v>
      </c>
    </row>
    <row r="64" spans="1:16">
      <c r="M64" s="2" t="s">
        <v>28</v>
      </c>
      <c r="N64" s="5">
        <f>N62*0.5</f>
        <v>1328.8906932801951</v>
      </c>
      <c r="O64" s="2" t="s">
        <v>3</v>
      </c>
    </row>
    <row r="65" spans="13:15">
      <c r="M65" s="2" t="s">
        <v>25</v>
      </c>
      <c r="N65" s="2">
        <v>0.38</v>
      </c>
    </row>
    <row r="66" spans="13:15">
      <c r="M66" s="2" t="s">
        <v>26</v>
      </c>
      <c r="N66" s="2">
        <v>0.55000000000000004</v>
      </c>
    </row>
    <row r="67" spans="13:15">
      <c r="M67" s="2" t="s">
        <v>27</v>
      </c>
      <c r="N67" s="5">
        <v>1553.5</v>
      </c>
      <c r="O67" s="2" t="s">
        <v>5</v>
      </c>
    </row>
    <row r="69" spans="13:15">
      <c r="M69" s="1" t="s">
        <v>38</v>
      </c>
    </row>
    <row r="70" spans="13:15">
      <c r="M70" s="2" t="s">
        <v>32</v>
      </c>
      <c r="N70" s="5">
        <f>N67*N66</f>
        <v>854.42500000000007</v>
      </c>
      <c r="O70" s="2" t="s">
        <v>5</v>
      </c>
    </row>
    <row r="71" spans="13:15">
      <c r="M71" s="2" t="s">
        <v>29</v>
      </c>
      <c r="N71" s="3">
        <f>N64/N70</f>
        <v>1.5553040855314335</v>
      </c>
      <c r="O71" s="2" t="s">
        <v>0</v>
      </c>
    </row>
    <row r="72" spans="13:15">
      <c r="M72" s="2" t="s">
        <v>31</v>
      </c>
      <c r="N72" s="5">
        <f>60*N71</f>
        <v>93.318245131886016</v>
      </c>
      <c r="O72" s="2" t="s">
        <v>9</v>
      </c>
    </row>
    <row r="73" spans="13:15">
      <c r="M73" s="2" t="s">
        <v>35</v>
      </c>
      <c r="N73" s="2">
        <v>3500</v>
      </c>
      <c r="O73" s="2" t="s">
        <v>10</v>
      </c>
    </row>
    <row r="74" spans="13:15">
      <c r="M74" s="2" t="s">
        <v>39</v>
      </c>
      <c r="N74" s="2">
        <f>N73*0.35</f>
        <v>1225</v>
      </c>
      <c r="O74" s="2" t="s">
        <v>10</v>
      </c>
    </row>
    <row r="75" spans="13:15">
      <c r="M75" s="2" t="s">
        <v>33</v>
      </c>
      <c r="N75" s="2">
        <v>100</v>
      </c>
      <c r="O75" s="2" t="s">
        <v>11</v>
      </c>
    </row>
    <row r="76" spans="13:15">
      <c r="M76" s="2" t="s">
        <v>34</v>
      </c>
      <c r="N76" s="2">
        <v>10</v>
      </c>
      <c r="O76" s="2" t="s">
        <v>13</v>
      </c>
    </row>
    <row r="77" spans="13:15">
      <c r="M77" s="2" t="s">
        <v>43</v>
      </c>
      <c r="N77" s="2">
        <f>(N74+10*N75)</f>
        <v>2225</v>
      </c>
      <c r="O77" s="2" t="s">
        <v>10</v>
      </c>
    </row>
    <row r="78" spans="13:15">
      <c r="M78" s="2" t="s">
        <v>42</v>
      </c>
      <c r="N78" s="2">
        <f>N77/N76</f>
        <v>222.5</v>
      </c>
      <c r="O78" s="2" t="s">
        <v>10</v>
      </c>
    </row>
    <row r="80" spans="13:15">
      <c r="M80" s="1" t="s">
        <v>48</v>
      </c>
    </row>
    <row r="81" spans="13:16">
      <c r="M81" s="2" t="s">
        <v>47</v>
      </c>
      <c r="N81" s="2">
        <v>1000</v>
      </c>
      <c r="O81" s="2" t="s">
        <v>10</v>
      </c>
    </row>
    <row r="82" spans="13:16">
      <c r="M82" s="2" t="s">
        <v>40</v>
      </c>
      <c r="N82" s="2">
        <f>N81*0.5</f>
        <v>500</v>
      </c>
      <c r="O82" s="2" t="s">
        <v>10</v>
      </c>
    </row>
    <row r="83" spans="13:16">
      <c r="M83" s="2" t="s">
        <v>41</v>
      </c>
      <c r="N83" s="2">
        <f>$N$14*N59/2.5</f>
        <v>186.0446970592273</v>
      </c>
      <c r="O83" s="2" t="s">
        <v>10</v>
      </c>
    </row>
    <row r="84" spans="13:16">
      <c r="M84" s="2" t="s">
        <v>12</v>
      </c>
      <c r="N84" s="2">
        <f>N83*10+N82</f>
        <v>2360.4469705922729</v>
      </c>
      <c r="O84" s="2" t="s">
        <v>10</v>
      </c>
    </row>
    <row r="85" spans="13:16">
      <c r="M85" s="2" t="s">
        <v>42</v>
      </c>
      <c r="N85" s="2">
        <f>N84/N76</f>
        <v>236.0446970592273</v>
      </c>
      <c r="O85" s="2" t="s">
        <v>10</v>
      </c>
    </row>
    <row r="86" spans="13:16">
      <c r="M86" s="2" t="s">
        <v>36</v>
      </c>
      <c r="N86" s="2">
        <f>N85-N78</f>
        <v>13.544697059227303</v>
      </c>
      <c r="O86" s="2" t="s">
        <v>10</v>
      </c>
      <c r="P86" s="2" t="s">
        <v>45</v>
      </c>
    </row>
    <row r="87" spans="13:16">
      <c r="P87" s="2" t="s">
        <v>46</v>
      </c>
    </row>
    <row r="88" spans="13:16">
      <c r="M88" s="1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topLeftCell="A31" workbookViewId="0">
      <selection sqref="A1:S49"/>
    </sheetView>
  </sheetViews>
  <sheetFormatPr defaultRowHeight="15.05"/>
  <cols>
    <col min="1" max="11" width="8.88671875" style="2"/>
    <col min="12" max="12" width="10.77734375" style="2" customWidth="1"/>
    <col min="13" max="13" width="39.77734375" style="2" customWidth="1"/>
    <col min="14" max="14" width="7.44140625" style="2" customWidth="1"/>
    <col min="15" max="15" width="8.109375" style="2" customWidth="1"/>
    <col min="16" max="16384" width="8.88671875" style="2"/>
  </cols>
  <sheetData>
    <row r="1" spans="1:16" ht="18.350000000000001">
      <c r="A1" s="6" t="s">
        <v>16</v>
      </c>
      <c r="M1" s="1" t="s">
        <v>14</v>
      </c>
    </row>
    <row r="2" spans="1:16">
      <c r="D2" s="1" t="s">
        <v>6</v>
      </c>
      <c r="M2" s="2" t="s">
        <v>30</v>
      </c>
    </row>
    <row r="3" spans="1:16">
      <c r="M3" s="2" t="s">
        <v>18</v>
      </c>
      <c r="N3" s="2">
        <v>120</v>
      </c>
      <c r="O3" s="2" t="s">
        <v>0</v>
      </c>
    </row>
    <row r="4" spans="1:16">
      <c r="M4" s="2" t="s">
        <v>19</v>
      </c>
      <c r="N4" s="3">
        <f>4.514*N3^-0.2356</f>
        <v>1.4611891986404304</v>
      </c>
      <c r="O4" s="2" t="s">
        <v>2</v>
      </c>
    </row>
    <row r="5" spans="1:16">
      <c r="M5" s="2" t="s">
        <v>7</v>
      </c>
      <c r="N5" s="2">
        <v>15</v>
      </c>
      <c r="O5" s="2" t="s">
        <v>1</v>
      </c>
    </row>
    <row r="6" spans="1:16">
      <c r="M6" s="2" t="s">
        <v>20</v>
      </c>
      <c r="N6" s="2">
        <v>40</v>
      </c>
      <c r="O6" s="2" t="s">
        <v>1</v>
      </c>
    </row>
    <row r="7" spans="1:16">
      <c r="M7" s="2" t="s">
        <v>24</v>
      </c>
      <c r="N7" s="4">
        <f>N4*N3</f>
        <v>175.34270383685165</v>
      </c>
      <c r="O7" s="2" t="s">
        <v>2</v>
      </c>
      <c r="P7" s="2" t="s">
        <v>17</v>
      </c>
    </row>
    <row r="8" spans="1:16">
      <c r="M8" s="2" t="s">
        <v>4</v>
      </c>
      <c r="N8" s="2">
        <v>365</v>
      </c>
    </row>
    <row r="9" spans="1:16">
      <c r="M9" s="2" t="s">
        <v>21</v>
      </c>
      <c r="N9" s="2">
        <v>0.35</v>
      </c>
    </row>
    <row r="10" spans="1:16">
      <c r="M10" s="2" t="s">
        <v>22</v>
      </c>
      <c r="N10" s="5">
        <f>1000*4186*N7*(N6-N5)*N8/3600000/1000</f>
        <v>1860.4469705922729</v>
      </c>
      <c r="O10" s="2" t="s">
        <v>3</v>
      </c>
    </row>
    <row r="11" spans="1:16">
      <c r="M11" s="2" t="s">
        <v>8</v>
      </c>
      <c r="N11" s="2">
        <v>0.7</v>
      </c>
    </row>
    <row r="12" spans="1:16">
      <c r="M12" s="2" t="s">
        <v>23</v>
      </c>
      <c r="N12" s="5">
        <f>N10/N11</f>
        <v>2657.7813865603903</v>
      </c>
      <c r="O12" s="2" t="s">
        <v>3</v>
      </c>
    </row>
    <row r="14" spans="1:16">
      <c r="M14" s="2" t="s">
        <v>28</v>
      </c>
      <c r="N14" s="5">
        <f>N12*0.5</f>
        <v>1328.8906932801951</v>
      </c>
      <c r="O14" s="2" t="s">
        <v>3</v>
      </c>
    </row>
    <row r="15" spans="1:16">
      <c r="M15" s="2" t="s">
        <v>25</v>
      </c>
      <c r="N15" s="2">
        <v>0.38</v>
      </c>
    </row>
    <row r="16" spans="1:16">
      <c r="M16" s="2" t="s">
        <v>26</v>
      </c>
      <c r="N16" s="2">
        <v>0.55000000000000004</v>
      </c>
    </row>
    <row r="17" spans="13:15">
      <c r="M17" s="2" t="s">
        <v>27</v>
      </c>
      <c r="N17" s="5">
        <v>1553.5</v>
      </c>
      <c r="O17" s="2" t="s">
        <v>5</v>
      </c>
    </row>
    <row r="19" spans="13:15">
      <c r="M19" s="1" t="s">
        <v>38</v>
      </c>
    </row>
    <row r="20" spans="13:15">
      <c r="M20" s="2" t="s">
        <v>32</v>
      </c>
      <c r="N20" s="5">
        <f>N17*N16</f>
        <v>854.42500000000007</v>
      </c>
      <c r="O20" s="2" t="s">
        <v>5</v>
      </c>
    </row>
    <row r="21" spans="13:15">
      <c r="M21" s="2" t="s">
        <v>29</v>
      </c>
      <c r="N21" s="3">
        <f>N14/N20</f>
        <v>1.5553040855314335</v>
      </c>
      <c r="O21" s="2" t="s">
        <v>0</v>
      </c>
    </row>
    <row r="22" spans="13:15">
      <c r="M22" s="2" t="s">
        <v>31</v>
      </c>
      <c r="N22" s="5">
        <f>60*N21</f>
        <v>93.318245131886016</v>
      </c>
      <c r="O22" s="2" t="s">
        <v>9</v>
      </c>
    </row>
    <row r="23" spans="13:15">
      <c r="M23" s="2" t="s">
        <v>35</v>
      </c>
      <c r="N23" s="2">
        <v>3500</v>
      </c>
      <c r="O23" s="2" t="s">
        <v>10</v>
      </c>
    </row>
    <row r="24" spans="13:15">
      <c r="M24" s="2" t="s">
        <v>39</v>
      </c>
      <c r="N24" s="2">
        <f>N23*0.35</f>
        <v>1225</v>
      </c>
      <c r="O24" s="2" t="s">
        <v>10</v>
      </c>
    </row>
    <row r="25" spans="13:15">
      <c r="M25" s="2" t="s">
        <v>33</v>
      </c>
      <c r="N25" s="2">
        <v>100</v>
      </c>
      <c r="O25" s="2" t="s">
        <v>11</v>
      </c>
    </row>
    <row r="26" spans="13:15">
      <c r="M26" s="2" t="s">
        <v>34</v>
      </c>
      <c r="N26" s="2">
        <v>10</v>
      </c>
      <c r="O26" s="2" t="s">
        <v>13</v>
      </c>
    </row>
    <row r="27" spans="13:15">
      <c r="M27" s="2" t="s">
        <v>43</v>
      </c>
      <c r="N27" s="2">
        <f>(N24+10*N25)</f>
        <v>2225</v>
      </c>
      <c r="O27" s="2" t="s">
        <v>10</v>
      </c>
    </row>
    <row r="28" spans="13:15">
      <c r="M28" s="2" t="s">
        <v>42</v>
      </c>
      <c r="N28" s="2">
        <f>N27/N26</f>
        <v>222.5</v>
      </c>
      <c r="O28" s="2" t="s">
        <v>10</v>
      </c>
    </row>
    <row r="30" spans="13:15">
      <c r="M30" s="1" t="s">
        <v>37</v>
      </c>
    </row>
    <row r="31" spans="13:15">
      <c r="M31" s="2" t="s">
        <v>47</v>
      </c>
      <c r="N31" s="2">
        <v>1000</v>
      </c>
      <c r="O31" s="2" t="s">
        <v>10</v>
      </c>
    </row>
    <row r="32" spans="13:15">
      <c r="M32" s="2" t="s">
        <v>40</v>
      </c>
      <c r="N32" s="2">
        <f>N31*0.5</f>
        <v>500</v>
      </c>
      <c r="O32" s="2" t="s">
        <v>10</v>
      </c>
    </row>
    <row r="33" spans="13:16">
      <c r="M33" s="2" t="s">
        <v>41</v>
      </c>
      <c r="N33" s="2">
        <f>$N$14*N9/2.5</f>
        <v>186.0446970592273</v>
      </c>
      <c r="O33" s="2" t="s">
        <v>10</v>
      </c>
    </row>
    <row r="34" spans="13:16">
      <c r="M34" s="2" t="s">
        <v>12</v>
      </c>
      <c r="N34" s="2">
        <f>N33*10+N32</f>
        <v>2360.4469705922729</v>
      </c>
      <c r="O34" s="2" t="s">
        <v>10</v>
      </c>
    </row>
    <row r="35" spans="13:16">
      <c r="M35" s="2" t="s">
        <v>42</v>
      </c>
      <c r="N35" s="2">
        <f>N34/N26</f>
        <v>236.0446970592273</v>
      </c>
      <c r="O35" s="2" t="s">
        <v>10</v>
      </c>
    </row>
    <row r="36" spans="13:16">
      <c r="M36" s="2" t="s">
        <v>36</v>
      </c>
      <c r="N36" s="2">
        <f>N35-N28</f>
        <v>13.544697059227303</v>
      </c>
      <c r="O36" s="2" t="s">
        <v>10</v>
      </c>
      <c r="P36" s="2" t="s">
        <v>45</v>
      </c>
    </row>
    <row r="37" spans="13:16">
      <c r="P37" s="2" t="s">
        <v>46</v>
      </c>
    </row>
    <row r="38" spans="13:16">
      <c r="M38" s="1"/>
    </row>
    <row r="50" spans="14:14">
      <c r="N50" s="4"/>
    </row>
    <row r="51" spans="14:14">
      <c r="N51" s="4"/>
    </row>
  </sheetData>
  <pageMargins left="0.25" right="0.25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sol.piano</vt:lpstr>
      <vt:lpstr>sol.vuoto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Ryzen5700u</cp:lastModifiedBy>
  <cp:lastPrinted>2023-04-13T08:20:23Z</cp:lastPrinted>
  <dcterms:created xsi:type="dcterms:W3CDTF">2023-04-03T06:37:48Z</dcterms:created>
  <dcterms:modified xsi:type="dcterms:W3CDTF">2023-04-13T08:26:07Z</dcterms:modified>
</cp:coreProperties>
</file>